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2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<sst xmlns="http://schemas.openxmlformats.org/spreadsheetml/2006/main" count="285" uniqueCount="230">
  <si>
    <t>1.</t>
  </si>
  <si>
    <t>2.</t>
  </si>
  <si>
    <t>X'X=</t>
  </si>
  <si>
    <t>X'Y=</t>
  </si>
  <si>
    <t>ctant</t>
  </si>
  <si>
    <t>URB</t>
  </si>
  <si>
    <t>R</t>
  </si>
  <si>
    <t>ctnt</t>
  </si>
  <si>
    <t>E</t>
  </si>
  <si>
    <t>2.a</t>
  </si>
  <si>
    <t>T=</t>
  </si>
  <si>
    <t>T_urb=</t>
  </si>
  <si>
    <t>Rbar=</t>
  </si>
  <si>
    <t>Sum Rt</t>
  </si>
  <si>
    <t>T</t>
  </si>
  <si>
    <t>=</t>
  </si>
  <si>
    <t>2.b</t>
  </si>
  <si>
    <t>2.c</t>
  </si>
  <si>
    <t>(X'X)^-1=</t>
  </si>
  <si>
    <t>Sum(Yt-Ybar)^2=</t>
  </si>
  <si>
    <t>TSS</t>
  </si>
  <si>
    <t>Sum Yt2=</t>
  </si>
  <si>
    <t>Sum yt2=</t>
  </si>
  <si>
    <t>3.</t>
  </si>
  <si>
    <t>3.a</t>
  </si>
  <si>
    <t>b=</t>
  </si>
  <si>
    <t>(X'X)^-1X'Y=</t>
  </si>
  <si>
    <t>3.b</t>
  </si>
  <si>
    <r>
      <t xml:space="preserve">|t| &gt; </t>
    </r>
    <r>
      <rPr>
        <sz val="14"/>
        <rFont val="Bradley Hand ITC"/>
        <family val="4"/>
      </rPr>
      <t>t</t>
    </r>
  </si>
  <si>
    <t>b_urb=</t>
  </si>
  <si>
    <t>Ho: b_urb=0</t>
  </si>
  <si>
    <t>Ha: b_urb.neq.0</t>
  </si>
  <si>
    <t>t = b_urb/S(b_urb)</t>
  </si>
  <si>
    <t>S(b_urb)=</t>
  </si>
  <si>
    <t>Sqrt(V(b_urb))</t>
  </si>
  <si>
    <t>V(b_urb)=</t>
  </si>
  <si>
    <t>sigma2 * a11</t>
  </si>
  <si>
    <t>sigma2=</t>
  </si>
  <si>
    <t>RSS/T-K-1</t>
  </si>
  <si>
    <t>RSS=</t>
  </si>
  <si>
    <t>b' X'Y=</t>
  </si>
  <si>
    <t>TSS - ESS = Sum Yt2 - b' X'Y</t>
  </si>
  <si>
    <t>t=</t>
  </si>
  <si>
    <t>&lt;</t>
  </si>
  <si>
    <t>t(8-3) =</t>
  </si>
  <si>
    <t xml:space="preserve"> → </t>
  </si>
  <si>
    <t xml:space="preserve">Cannot reject Ho:b_urb=0 → </t>
  </si>
  <si>
    <t>b_urb is not significant (URB is not relevant)</t>
  </si>
  <si>
    <t>3.c</t>
  </si>
  <si>
    <t>R2=</t>
  </si>
  <si>
    <t>ESS/TSS=</t>
  </si>
  <si>
    <t>1 - RSS/TSS=</t>
  </si>
  <si>
    <t>F=</t>
  </si>
  <si>
    <t>R2/K</t>
  </si>
  <si>
    <t>(1-R2)/(T-K-1)</t>
  </si>
  <si>
    <t>F =</t>
  </si>
  <si>
    <t>&gt;</t>
  </si>
  <si>
    <t xml:space="preserve">Reject Ho → </t>
  </si>
  <si>
    <t>b_urb &amp; b_R are jointly significant (URB &amp; R are jointly relevant)</t>
  </si>
  <si>
    <t>3.d</t>
  </si>
  <si>
    <t>Xp'=</t>
  </si>
  <si>
    <t>CI(Yp)=</t>
  </si>
  <si>
    <r>
      <t xml:space="preserve">[Y^ </t>
    </r>
    <r>
      <rPr>
        <sz val="10"/>
        <rFont val="Arial"/>
        <family val="2"/>
      </rPr>
      <t>±</t>
    </r>
    <r>
      <rPr>
        <sz val="10"/>
        <rFont val="Arial"/>
        <family val="0"/>
      </rPr>
      <t xml:space="preserve"> </t>
    </r>
    <r>
      <rPr>
        <sz val="12"/>
        <rFont val="Bradley Hand ITC"/>
        <family val="4"/>
      </rPr>
      <t>t</t>
    </r>
    <r>
      <rPr>
        <sz val="10"/>
        <rFont val="Arial"/>
        <family val="0"/>
      </rPr>
      <t xml:space="preserve"> * Sqrt(sigma2 * (1 + xp'(X'X)^-1xp))]</t>
    </r>
  </si>
  <si>
    <t>Y^=</t>
  </si>
  <si>
    <t>7,804 + 2,321 * 1 +0,607 * 10,5 =</t>
  </si>
  <si>
    <t>g1=</t>
  </si>
  <si>
    <t>b1+b2</t>
  </si>
  <si>
    <t>g2=</t>
  </si>
  <si>
    <t>b1</t>
  </si>
  <si>
    <t>g3=</t>
  </si>
  <si>
    <t>b3</t>
  </si>
  <si>
    <t>4.a</t>
  </si>
  <si>
    <t>4.b</t>
  </si>
  <si>
    <t>intercetp for urban</t>
  </si>
  <si>
    <t>intercept for rural</t>
  </si>
  <si>
    <t>slope of income</t>
  </si>
  <si>
    <t>Ho: g1=g2</t>
  </si>
  <si>
    <t>Ha: g1.neq.g2</t>
  </si>
  <si>
    <t>v=</t>
  </si>
  <si>
    <t>g1-g2</t>
  </si>
  <si>
    <t>S(v)=</t>
  </si>
  <si>
    <t>v/S(v)</t>
  </si>
  <si>
    <t>sqrt(V(v))</t>
  </si>
  <si>
    <t>V(v)=</t>
  </si>
  <si>
    <t>V(g1)+V(g2)-2C(g1,g2)</t>
  </si>
  <si>
    <t>Países</t>
  </si>
  <si>
    <t>Y</t>
  </si>
  <si>
    <t>X</t>
  </si>
  <si>
    <t>X2</t>
  </si>
  <si>
    <t>XY</t>
  </si>
  <si>
    <t>Y2</t>
  </si>
  <si>
    <t>Australia</t>
  </si>
  <si>
    <t>Austria</t>
  </si>
  <si>
    <t>Belgium</t>
  </si>
  <si>
    <t>Canada</t>
  </si>
  <si>
    <t>Czech_Rep</t>
  </si>
  <si>
    <t>Denmark</t>
  </si>
  <si>
    <t>Finland</t>
  </si>
  <si>
    <t>France</t>
  </si>
  <si>
    <t>Germany</t>
  </si>
  <si>
    <t>Greece</t>
  </si>
  <si>
    <t>Hungary</t>
  </si>
  <si>
    <t>Ireland</t>
  </si>
  <si>
    <t>Japan</t>
  </si>
  <si>
    <t>Korea</t>
  </si>
  <si>
    <t>Mexico</t>
  </si>
  <si>
    <t>Netherlands</t>
  </si>
  <si>
    <t>Norway</t>
  </si>
  <si>
    <t>Poland</t>
  </si>
  <si>
    <t>Spain</t>
  </si>
  <si>
    <t>Sweden</t>
  </si>
  <si>
    <t>Switzerland</t>
  </si>
  <si>
    <t>Turkey</t>
  </si>
  <si>
    <t>UK</t>
  </si>
  <si>
    <t>US</t>
  </si>
  <si>
    <t>SUMAS</t>
  </si>
  <si>
    <t>anual expenditure per graduate student (Y)</t>
  </si>
  <si>
    <t>and GDP per capita (X), both in $000</t>
  </si>
  <si>
    <t>for 24 OECD countries (2000)</t>
  </si>
  <si>
    <t>different behaviour for Euro area: (Austria, Belgium, Denmark, Finland, France, Germany, Ireland, Netherlands and Spain)</t>
  </si>
  <si>
    <t>Yi = a + d*Ei + b*Xi + g*Ei*Xi + ui</t>
  </si>
  <si>
    <r>
      <t xml:space="preserve">Ei = </t>
    </r>
    <r>
      <rPr>
        <sz val="12"/>
        <rFont val="Mathematica5"/>
        <family val="0"/>
      </rPr>
      <t>I</t>
    </r>
    <r>
      <rPr>
        <sz val="12"/>
        <rFont val="Arial"/>
        <family val="0"/>
      </rPr>
      <t>(i=Eurozone)</t>
    </r>
  </si>
  <si>
    <t>i.e.: Ei=1 if i=Eurozone; Ei=0 otherwise</t>
  </si>
  <si>
    <t>coefficient interpretation</t>
  </si>
  <si>
    <t>E(Yi | euro) =</t>
  </si>
  <si>
    <t>E(Yi | no euro) =</t>
  </si>
  <si>
    <t xml:space="preserve">a + b*Xi </t>
  </si>
  <si>
    <t>a + d + b*Xi + g*Xi =</t>
  </si>
  <si>
    <t xml:space="preserve">(a + d) + (b + g)*Xi </t>
  </si>
  <si>
    <t>(a+d) = intercept if Euro</t>
  </si>
  <si>
    <r>
      <t>a</t>
    </r>
    <r>
      <rPr>
        <sz val="10"/>
        <rFont val="Arial"/>
        <family val="2"/>
      </rPr>
      <t xml:space="preserve"> = intercept if no Euro</t>
    </r>
    <r>
      <rPr>
        <sz val="10"/>
        <color indexed="10"/>
        <rFont val="Arial"/>
        <family val="0"/>
      </rPr>
      <t xml:space="preserve"> = E(Yi | Xi=0) if no Euro </t>
    </r>
  </si>
  <si>
    <r>
      <t xml:space="preserve">d </t>
    </r>
    <r>
      <rPr>
        <sz val="10"/>
        <rFont val="Arial"/>
        <family val="2"/>
      </rPr>
      <t>= diff in intercepts</t>
    </r>
    <r>
      <rPr>
        <sz val="10"/>
        <color indexed="10"/>
        <rFont val="Arial"/>
        <family val="0"/>
      </rPr>
      <t xml:space="preserve"> = E(Yi | Xi=0) of Euro vs. No Euro</t>
    </r>
  </si>
  <si>
    <t>Yi =</t>
  </si>
  <si>
    <t>+</t>
  </si>
  <si>
    <t>Ei</t>
  </si>
  <si>
    <t>Xi</t>
  </si>
  <si>
    <t>EiXi</t>
  </si>
  <si>
    <t>(stdevs)</t>
  </si>
  <si>
    <t>different intercept?</t>
  </si>
  <si>
    <t>different slope?</t>
  </si>
  <si>
    <t>(b+g) = X coef (slope) if Euro</t>
  </si>
  <si>
    <r>
      <t xml:space="preserve">b </t>
    </r>
    <r>
      <rPr>
        <sz val="10"/>
        <rFont val="Arial"/>
        <family val="2"/>
      </rPr>
      <t>= X coef (slope) if no Euro</t>
    </r>
    <r>
      <rPr>
        <sz val="10"/>
        <color indexed="10"/>
        <rFont val="Arial"/>
        <family val="0"/>
      </rPr>
      <t xml:space="preserve"> = E(DYi | DXi=1) if no Euro c.p.</t>
    </r>
  </si>
  <si>
    <r>
      <t xml:space="preserve">g </t>
    </r>
    <r>
      <rPr>
        <sz val="10"/>
        <rFont val="Arial"/>
        <family val="2"/>
      </rPr>
      <t xml:space="preserve">= diff in slopes </t>
    </r>
    <r>
      <rPr>
        <sz val="10"/>
        <color indexed="10"/>
        <rFont val="Arial"/>
        <family val="0"/>
      </rPr>
      <t>= E(DYi | DXi=1) of Euro vs. no Euro c.p.</t>
    </r>
  </si>
  <si>
    <t>Ho:</t>
  </si>
  <si>
    <t>d=0</t>
  </si>
  <si>
    <t>a^</t>
  </si>
  <si>
    <t>d^</t>
  </si>
  <si>
    <t>b^</t>
  </si>
  <si>
    <t>g^</t>
  </si>
  <si>
    <t xml:space="preserve">vs. </t>
  </si>
  <si>
    <t>Ha:</t>
  </si>
  <si>
    <t>d.neq.0</t>
  </si>
  <si>
    <t>t = d/S(d)</t>
  </si>
  <si>
    <t>| t |=</t>
  </si>
  <si>
    <t>t(24-4) =</t>
  </si>
  <si>
    <t xml:space="preserve">Cannot reject Ho:b=0 → </t>
  </si>
  <si>
    <t>b is not significant (different intercept is not relevant)</t>
  </si>
  <si>
    <t>g=0</t>
  </si>
  <si>
    <t>g.neq.0</t>
  </si>
  <si>
    <t>t = g/S(g)</t>
  </si>
  <si>
    <t xml:space="preserve">Cannot reject Ho:g=0 → </t>
  </si>
  <si>
    <t>g is not significant (different slope is not relevant)</t>
  </si>
  <si>
    <t>(RSS_R - RSS_NR)/q</t>
  </si>
  <si>
    <t>RSS_NR/(T-K-1)</t>
  </si>
  <si>
    <t>RSS_NR =</t>
  </si>
  <si>
    <t>(1-R2_NR)*TSS</t>
  </si>
  <si>
    <t>q=</t>
  </si>
  <si>
    <t>TSS =</t>
  </si>
  <si>
    <t>Sum Y2 - T Ybar^2 =</t>
  </si>
  <si>
    <t>T-K-1 =</t>
  </si>
  <si>
    <t>24-4</t>
  </si>
  <si>
    <t>RSS_R =</t>
  </si>
  <si>
    <t>MR:</t>
  </si>
  <si>
    <t>Yi = a + b*Xi + ui</t>
  </si>
  <si>
    <t>d=g=0</t>
  </si>
  <si>
    <t>d.neq.0 or g.neq.0</t>
  </si>
  <si>
    <t>MNR:</t>
  </si>
  <si>
    <t>R2 =</t>
  </si>
  <si>
    <t xml:space="preserve">1-RSS/TSS </t>
  </si>
  <si>
    <t>TSS - ESS_R</t>
  </si>
  <si>
    <t>ESS_R =</t>
  </si>
  <si>
    <t>b^' * X'Y = b^* Cov(X,Y)</t>
  </si>
  <si>
    <t>b^=</t>
  </si>
  <si>
    <t>Cov(X,Y)</t>
  </si>
  <si>
    <t>Var(X)</t>
  </si>
  <si>
    <t>Means</t>
  </si>
  <si>
    <t>2127,19 - 24*(8,604)^2 =</t>
  </si>
  <si>
    <t>SumXY-TXbarYbar</t>
  </si>
  <si>
    <t>SumX2-TXbar^2</t>
  </si>
  <si>
    <t>4816,03-24*8,604-20,758</t>
  </si>
  <si>
    <t>11529,5-24*20,758^2</t>
  </si>
  <si>
    <t>=0,446 * 529,4342 =</t>
  </si>
  <si>
    <t>=350,4296 - 236,0031 =</t>
  </si>
  <si>
    <t>=(1-0,8252)*350,4296 =</t>
  </si>
  <si>
    <t>(114,4264 - 61,25509)/2</t>
  </si>
  <si>
    <t>61,25509/(24-4)</t>
  </si>
  <si>
    <t>d &amp; g are jointly significant (E &amp; EX are jointly relevant)</t>
  </si>
  <si>
    <t xml:space="preserve">Overall, Eurozone membership </t>
  </si>
  <si>
    <t>is a relevant variable</t>
  </si>
  <si>
    <t xml:space="preserve">Contradiction </t>
  </si>
  <si>
    <t>we are doing a joint test now</t>
  </si>
  <si>
    <t>E &amp; EX possibly are highly correlated</t>
  </si>
  <si>
    <t>individually considered they probably are relevant</t>
  </si>
  <si>
    <t>but this cannot be ascertained in the joint model</t>
  </si>
  <si>
    <t>that's why we must do a joint test</t>
  </si>
  <si>
    <t>4.</t>
  </si>
  <si>
    <t>Yi = a1*NEi + a2*Ei + b1*NEiXi + b2*EiXi + ui</t>
  </si>
  <si>
    <r>
      <t xml:space="preserve">NEi = </t>
    </r>
    <r>
      <rPr>
        <sz val="12"/>
        <rFont val="Mathematica5"/>
        <family val="0"/>
      </rPr>
      <t>I</t>
    </r>
    <r>
      <rPr>
        <sz val="12"/>
        <rFont val="Arial"/>
        <family val="0"/>
      </rPr>
      <t>(i=no Eurozone)</t>
    </r>
  </si>
  <si>
    <t>i.e.: NEi=1 if i=no Eurozone; NEi=0 otherwise</t>
  </si>
  <si>
    <t>Note:</t>
  </si>
  <si>
    <t>Ei + Nei = 1</t>
  </si>
  <si>
    <t>E¡ + NE¡ =</t>
  </si>
  <si>
    <t>Nei =</t>
  </si>
  <si>
    <t>1 - Ei</t>
  </si>
  <si>
    <t>a1*(1-Ei) + a2*Ei + b1*(1-Ei)Xi + b2*EiXi + ui</t>
  </si>
  <si>
    <t>Identical to model (3)</t>
  </si>
  <si>
    <t>I'd still prefer model (3) simply on the grounds that testing is usually easier to handle</t>
  </si>
  <si>
    <t>a1^ = a^ =</t>
  </si>
  <si>
    <t>a2^= a^+ d^=</t>
  </si>
  <si>
    <t>b1^ = b^ =</t>
  </si>
  <si>
    <t>a1 + (a2-a1)*Ei + b1*Xi + (b2-b1)*EiXi + ui</t>
  </si>
  <si>
    <t>a   +    d     *Ei + b  *Xi +    g     *Ei*Xi + ui</t>
  </si>
  <si>
    <t>-0,92 - 1,31 =</t>
  </si>
  <si>
    <t>0,517 - 0,082 =</t>
  </si>
  <si>
    <t>b2^= b^+ g^=</t>
  </si>
  <si>
    <t>We don't need to estimate this regression!!</t>
  </si>
  <si>
    <t>a=</t>
  </si>
  <si>
    <t>ESS_R=</t>
  </si>
  <si>
    <t>b^'(X'Y) =</t>
  </si>
  <si>
    <t>LE 2000.2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</si>
</sst>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\(General\)"/>
  </numFmts>
  <fonts count="12">
    <font>
      <sz val="10"/>
      <name val="Arial"/>
      <family val="0"/>
    </font>
    <font>
      <sz val="14"/>
      <name val="Bradley Hand ITC"/>
      <family val="4"/>
    </font>
    <font>
      <sz val="8"/>
      <name val="Arial"/>
      <family val="0"/>
    </font>
    <font>
      <sz val="12"/>
      <name val="Arial"/>
      <family val="0"/>
    </font>
    <font>
      <sz val="12"/>
      <name val="Mathematica5"/>
      <family val="0"/>
    </font>
    <font>
      <sz val="12"/>
      <name val="Bradley Hand ITC"/>
      <family val="4"/>
    </font>
    <font>
      <b/>
      <sz val="10"/>
      <color indexed="10"/>
      <name val="Arial"/>
      <family val="2"/>
    </font>
    <font>
      <sz val="18"/>
      <color indexed="10"/>
      <name val="Bradley Hand ITC"/>
      <family val="4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 quotePrefix="1">
      <alignment horizontal="center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0" fontId="9" fillId="0" borderId="2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8"/>
  <sheetViews>
    <sheetView tabSelected="1" workbookViewId="0" topLeftCell="A124">
      <selection activeCell="A142" sqref="A142"/>
    </sheetView>
  </sheetViews>
  <sheetFormatPr defaultColWidth="9.140625" defaultRowHeight="12.75"/>
  <cols>
    <col min="6" max="6" width="10.28125" style="0" customWidth="1"/>
  </cols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5" spans="1:6" ht="13.5" thickBot="1">
      <c r="A5" s="49" t="s">
        <v>85</v>
      </c>
      <c r="B5" s="44" t="s">
        <v>86</v>
      </c>
      <c r="C5" s="44" t="s">
        <v>87</v>
      </c>
      <c r="D5" s="44" t="s">
        <v>88</v>
      </c>
      <c r="E5" s="44" t="s">
        <v>89</v>
      </c>
      <c r="F5" s="44" t="s">
        <v>90</v>
      </c>
    </row>
    <row r="6" spans="1:6" ht="12.75">
      <c r="A6" s="50" t="s">
        <v>91</v>
      </c>
      <c r="B6" s="45">
        <v>11.2</v>
      </c>
      <c r="C6" s="45">
        <v>24.4</v>
      </c>
      <c r="D6" s="45">
        <v>595.36</v>
      </c>
      <c r="E6" s="45">
        <v>273.28</v>
      </c>
      <c r="F6" s="46">
        <v>125.44</v>
      </c>
    </row>
    <row r="7" spans="1:6" ht="12.75">
      <c r="A7" s="51" t="s">
        <v>92</v>
      </c>
      <c r="B7" s="5">
        <v>10</v>
      </c>
      <c r="C7" s="5">
        <v>24.6</v>
      </c>
      <c r="D7" s="5">
        <v>605.16</v>
      </c>
      <c r="E7" s="5">
        <v>246</v>
      </c>
      <c r="F7" s="47">
        <v>100</v>
      </c>
    </row>
    <row r="8" spans="1:6" ht="12.75">
      <c r="A8" s="51" t="s">
        <v>93</v>
      </c>
      <c r="B8" s="5">
        <v>7.8</v>
      </c>
      <c r="C8" s="5">
        <v>24.3</v>
      </c>
      <c r="D8" s="5">
        <v>590.49</v>
      </c>
      <c r="E8" s="5">
        <v>189.54</v>
      </c>
      <c r="F8" s="47">
        <v>60.84</v>
      </c>
    </row>
    <row r="9" spans="1:6" ht="12.75">
      <c r="A9" s="51" t="s">
        <v>94</v>
      </c>
      <c r="B9" s="5">
        <v>14.8</v>
      </c>
      <c r="C9" s="5">
        <v>25.9</v>
      </c>
      <c r="D9" s="5">
        <v>670.81</v>
      </c>
      <c r="E9" s="5">
        <v>383.32</v>
      </c>
      <c r="F9" s="47">
        <v>219.04</v>
      </c>
    </row>
    <row r="10" spans="1:6" ht="12.75">
      <c r="A10" s="51" t="s">
        <v>95</v>
      </c>
      <c r="B10" s="5">
        <v>5.4</v>
      </c>
      <c r="C10" s="5">
        <v>13.1</v>
      </c>
      <c r="D10" s="5">
        <v>171.61</v>
      </c>
      <c r="E10" s="5">
        <v>70.74</v>
      </c>
      <c r="F10" s="47">
        <v>29.16</v>
      </c>
    </row>
    <row r="11" spans="1:6" ht="12.75">
      <c r="A11" s="51" t="s">
        <v>96</v>
      </c>
      <c r="B11" s="5">
        <v>7.3</v>
      </c>
      <c r="C11" s="5">
        <v>26.3</v>
      </c>
      <c r="D11" s="5">
        <v>691.69</v>
      </c>
      <c r="E11" s="5">
        <v>191.99</v>
      </c>
      <c r="F11" s="47">
        <v>53.29</v>
      </c>
    </row>
    <row r="12" spans="1:6" ht="12.75">
      <c r="A12" s="51" t="s">
        <v>97</v>
      </c>
      <c r="B12" s="5">
        <v>7.1</v>
      </c>
      <c r="C12" s="5">
        <v>22.8</v>
      </c>
      <c r="D12" s="5">
        <v>519.84</v>
      </c>
      <c r="E12" s="5">
        <v>161.88</v>
      </c>
      <c r="F12" s="47">
        <v>50.41</v>
      </c>
    </row>
    <row r="13" spans="1:6" ht="12.75">
      <c r="A13" s="51" t="s">
        <v>98</v>
      </c>
      <c r="B13" s="5">
        <v>7.2</v>
      </c>
      <c r="C13" s="5">
        <v>21.9</v>
      </c>
      <c r="D13" s="5">
        <v>479.61</v>
      </c>
      <c r="E13" s="5">
        <v>157.68</v>
      </c>
      <c r="F13" s="47">
        <v>51.84</v>
      </c>
    </row>
    <row r="14" spans="1:6" ht="12.75">
      <c r="A14" s="51" t="s">
        <v>99</v>
      </c>
      <c r="B14" s="5">
        <v>9.5</v>
      </c>
      <c r="C14" s="5">
        <v>23.6</v>
      </c>
      <c r="D14" s="5">
        <v>556.96</v>
      </c>
      <c r="E14" s="5">
        <v>224.2</v>
      </c>
      <c r="F14" s="47">
        <v>90.25</v>
      </c>
    </row>
    <row r="15" spans="1:6" ht="12.75">
      <c r="A15" s="51" t="s">
        <v>100</v>
      </c>
      <c r="B15" s="5">
        <v>4</v>
      </c>
      <c r="C15" s="5">
        <v>14.8</v>
      </c>
      <c r="D15" s="5">
        <v>219.04</v>
      </c>
      <c r="E15" s="5">
        <v>59.2</v>
      </c>
      <c r="F15" s="47">
        <v>16</v>
      </c>
    </row>
    <row r="16" spans="1:6" ht="12.75">
      <c r="A16" s="51" t="s">
        <v>101</v>
      </c>
      <c r="B16" s="5">
        <v>5.4</v>
      </c>
      <c r="C16" s="5">
        <v>10.9</v>
      </c>
      <c r="D16" s="5">
        <v>118.81</v>
      </c>
      <c r="E16" s="5">
        <v>58.86</v>
      </c>
      <c r="F16" s="47">
        <v>29.16</v>
      </c>
    </row>
    <row r="17" spans="1:6" ht="12.75">
      <c r="A17" s="51" t="s">
        <v>102</v>
      </c>
      <c r="B17" s="5">
        <v>8.1</v>
      </c>
      <c r="C17" s="5">
        <v>25.2</v>
      </c>
      <c r="D17" s="5">
        <v>635.04</v>
      </c>
      <c r="E17" s="5">
        <v>204.12</v>
      </c>
      <c r="F17" s="47">
        <v>65.61</v>
      </c>
    </row>
    <row r="18" spans="1:6" ht="12.75">
      <c r="A18" s="51" t="s">
        <v>103</v>
      </c>
      <c r="B18" s="5">
        <v>10.2</v>
      </c>
      <c r="C18" s="5">
        <v>24.5</v>
      </c>
      <c r="D18" s="5">
        <v>600.25</v>
      </c>
      <c r="E18" s="5">
        <v>249.9</v>
      </c>
      <c r="F18" s="47">
        <v>104.04</v>
      </c>
    </row>
    <row r="19" spans="1:6" ht="12.75">
      <c r="A19" s="51" t="s">
        <v>104</v>
      </c>
      <c r="B19" s="5">
        <v>6.8</v>
      </c>
      <c r="C19" s="5">
        <v>15.9</v>
      </c>
      <c r="D19" s="5">
        <v>252.81</v>
      </c>
      <c r="E19" s="5">
        <v>108.12</v>
      </c>
      <c r="F19" s="47">
        <v>46.24</v>
      </c>
    </row>
    <row r="20" spans="1:6" ht="12.75">
      <c r="A20" s="51" t="s">
        <v>105</v>
      </c>
      <c r="B20" s="5">
        <v>4.5</v>
      </c>
      <c r="C20" s="5">
        <v>8.1</v>
      </c>
      <c r="D20" s="5">
        <v>65.61</v>
      </c>
      <c r="E20" s="5">
        <v>36.45</v>
      </c>
      <c r="F20" s="47">
        <v>20.25</v>
      </c>
    </row>
    <row r="21" spans="1:6" ht="12.75">
      <c r="A21" s="51" t="s">
        <v>106</v>
      </c>
      <c r="B21" s="5">
        <v>10</v>
      </c>
      <c r="C21" s="5">
        <v>25.1</v>
      </c>
      <c r="D21" s="5">
        <v>630.01</v>
      </c>
      <c r="E21" s="5">
        <v>251</v>
      </c>
      <c r="F21" s="47">
        <v>100</v>
      </c>
    </row>
    <row r="22" spans="1:6" ht="12.75">
      <c r="A22" s="51" t="s">
        <v>107</v>
      </c>
      <c r="B22" s="5">
        <v>10.1</v>
      </c>
      <c r="C22" s="5">
        <v>27.6</v>
      </c>
      <c r="D22" s="5">
        <v>761.76</v>
      </c>
      <c r="E22" s="5">
        <v>278.76</v>
      </c>
      <c r="F22" s="47">
        <v>102.01</v>
      </c>
    </row>
    <row r="23" spans="1:6" ht="12.75">
      <c r="A23" s="51" t="s">
        <v>108</v>
      </c>
      <c r="B23" s="5">
        <v>4.4</v>
      </c>
      <c r="C23" s="5">
        <v>8.1</v>
      </c>
      <c r="D23" s="5">
        <v>65.61</v>
      </c>
      <c r="E23" s="5">
        <v>35.64</v>
      </c>
      <c r="F23" s="47">
        <v>19.36</v>
      </c>
    </row>
    <row r="24" spans="1:6" ht="12.75">
      <c r="A24" s="51" t="s">
        <v>109</v>
      </c>
      <c r="B24" s="5">
        <v>5.2</v>
      </c>
      <c r="C24" s="5">
        <v>18.1</v>
      </c>
      <c r="D24" s="5">
        <v>327.61</v>
      </c>
      <c r="E24" s="5">
        <v>94.12</v>
      </c>
      <c r="F24" s="47">
        <v>27.04</v>
      </c>
    </row>
    <row r="25" spans="1:6" ht="12.75">
      <c r="A25" s="51" t="s">
        <v>110</v>
      </c>
      <c r="B25" s="5">
        <v>13</v>
      </c>
      <c r="C25" s="5">
        <v>23</v>
      </c>
      <c r="D25" s="5">
        <v>529</v>
      </c>
      <c r="E25" s="5">
        <v>299</v>
      </c>
      <c r="F25" s="47">
        <v>169</v>
      </c>
    </row>
    <row r="26" spans="1:6" ht="12.75">
      <c r="A26" s="51" t="s">
        <v>111</v>
      </c>
      <c r="B26" s="5">
        <v>16.4</v>
      </c>
      <c r="C26" s="5">
        <v>27.5</v>
      </c>
      <c r="D26" s="5">
        <v>756.25</v>
      </c>
      <c r="E26" s="5">
        <v>451</v>
      </c>
      <c r="F26" s="47">
        <v>268.96</v>
      </c>
    </row>
    <row r="27" spans="1:6" ht="12.75">
      <c r="A27" s="51" t="s">
        <v>112</v>
      </c>
      <c r="B27" s="5">
        <v>2.4</v>
      </c>
      <c r="C27" s="5">
        <v>6.3</v>
      </c>
      <c r="D27" s="5">
        <v>39.69</v>
      </c>
      <c r="E27" s="5">
        <v>15.12</v>
      </c>
      <c r="F27" s="47">
        <v>5.76</v>
      </c>
    </row>
    <row r="28" spans="1:6" ht="12.75">
      <c r="A28" s="51" t="s">
        <v>113</v>
      </c>
      <c r="B28" s="5">
        <v>8.2</v>
      </c>
      <c r="C28" s="5">
        <v>22.3</v>
      </c>
      <c r="D28" s="5">
        <v>497.29</v>
      </c>
      <c r="E28" s="5">
        <v>182.86</v>
      </c>
      <c r="F28" s="47">
        <v>67.24</v>
      </c>
    </row>
    <row r="29" spans="1:6" ht="13.5" thickBot="1">
      <c r="A29" s="52" t="s">
        <v>114</v>
      </c>
      <c r="B29" s="14">
        <v>17.5</v>
      </c>
      <c r="C29" s="14">
        <v>33.9</v>
      </c>
      <c r="D29" s="14">
        <v>1149.21</v>
      </c>
      <c r="E29" s="14">
        <v>593.25</v>
      </c>
      <c r="F29" s="48">
        <v>306.25</v>
      </c>
    </row>
    <row r="30" spans="1:6" ht="13.5" thickBot="1">
      <c r="A30" s="52" t="s">
        <v>115</v>
      </c>
      <c r="B30" s="14">
        <v>206.5</v>
      </c>
      <c r="C30">
        <v>498.2</v>
      </c>
      <c r="D30" s="14">
        <v>11529.5</v>
      </c>
      <c r="E30" s="14">
        <v>4816.03</v>
      </c>
      <c r="F30" s="48">
        <v>2127.19</v>
      </c>
    </row>
    <row r="31" spans="1:3" ht="12.75">
      <c r="A31" s="62" t="s">
        <v>185</v>
      </c>
      <c r="B31" s="34">
        <f>B30/24</f>
        <v>8.604166666666666</v>
      </c>
      <c r="C31" s="34">
        <f>C30/24</f>
        <v>20.758333333333333</v>
      </c>
    </row>
    <row r="34" ht="12.75">
      <c r="A34" s="53" t="s">
        <v>119</v>
      </c>
    </row>
    <row r="36" spans="1:9" ht="15">
      <c r="A36" s="43" t="s">
        <v>120</v>
      </c>
      <c r="F36" s="19" t="s">
        <v>121</v>
      </c>
      <c r="I36" t="s">
        <v>122</v>
      </c>
    </row>
    <row r="38" spans="1:2" ht="12.75">
      <c r="A38" s="42" t="s">
        <v>0</v>
      </c>
      <c r="B38" s="42" t="s">
        <v>123</v>
      </c>
    </row>
    <row r="40" spans="2:9" ht="12.75">
      <c r="B40" s="55" t="s">
        <v>125</v>
      </c>
      <c r="C40" t="s">
        <v>126</v>
      </c>
      <c r="F40" s="55" t="s">
        <v>124</v>
      </c>
      <c r="G40" t="s">
        <v>127</v>
      </c>
      <c r="I40" t="s">
        <v>128</v>
      </c>
    </row>
    <row r="42" spans="2:8" ht="12.75">
      <c r="B42" s="57" t="s">
        <v>130</v>
      </c>
      <c r="H42" s="57" t="s">
        <v>141</v>
      </c>
    </row>
    <row r="43" ht="12.75">
      <c r="B43" s="55"/>
    </row>
    <row r="44" spans="2:8" ht="12.75">
      <c r="B44" s="56" t="s">
        <v>129</v>
      </c>
      <c r="H44" s="56" t="s">
        <v>140</v>
      </c>
    </row>
    <row r="45" ht="12.75">
      <c r="B45" s="55"/>
    </row>
    <row r="46" spans="2:8" ht="12.75">
      <c r="B46" s="57" t="s">
        <v>131</v>
      </c>
      <c r="H46" s="57" t="s">
        <v>142</v>
      </c>
    </row>
    <row r="47" ht="12.75">
      <c r="B47" s="55"/>
    </row>
    <row r="48" ht="12.75">
      <c r="B48" s="55"/>
    </row>
    <row r="49" spans="1:9" ht="12.75">
      <c r="A49" s="42" t="s">
        <v>1</v>
      </c>
      <c r="C49" s="10" t="s">
        <v>145</v>
      </c>
      <c r="D49" s="10"/>
      <c r="E49" s="10" t="s">
        <v>146</v>
      </c>
      <c r="F49" s="10"/>
      <c r="G49" s="10" t="s">
        <v>147</v>
      </c>
      <c r="H49" s="10"/>
      <c r="I49" s="10" t="s">
        <v>148</v>
      </c>
    </row>
    <row r="50" spans="1:12" ht="12.75">
      <c r="A50" s="42"/>
      <c r="B50" s="54" t="s">
        <v>132</v>
      </c>
      <c r="C50" s="43">
        <v>-0.92</v>
      </c>
      <c r="D50" s="58" t="s">
        <v>133</v>
      </c>
      <c r="E50" s="43">
        <v>-1.31</v>
      </c>
      <c r="F50" s="58" t="s">
        <v>133</v>
      </c>
      <c r="G50" s="43">
        <v>0.517</v>
      </c>
      <c r="H50" s="58" t="s">
        <v>133</v>
      </c>
      <c r="I50" s="43">
        <v>-0.082</v>
      </c>
      <c r="J50" s="43"/>
      <c r="K50" s="54" t="s">
        <v>49</v>
      </c>
      <c r="L50" s="43">
        <v>0.8252</v>
      </c>
    </row>
    <row r="51" spans="1:12" ht="12.75">
      <c r="A51" s="42"/>
      <c r="B51" s="43"/>
      <c r="C51" s="43"/>
      <c r="D51" s="43"/>
      <c r="E51" s="43"/>
      <c r="F51" s="43" t="s">
        <v>134</v>
      </c>
      <c r="G51" s="43"/>
      <c r="H51" s="43" t="s">
        <v>135</v>
      </c>
      <c r="I51" s="43"/>
      <c r="J51" s="43" t="s">
        <v>136</v>
      </c>
      <c r="K51" s="43"/>
      <c r="L51" s="43"/>
    </row>
    <row r="52" spans="1:12" ht="12.75">
      <c r="A52" s="42"/>
      <c r="B52" s="59" t="s">
        <v>137</v>
      </c>
      <c r="C52" s="60">
        <v>1.135</v>
      </c>
      <c r="D52" s="43"/>
      <c r="E52" s="60">
        <v>6.123</v>
      </c>
      <c r="F52" s="60"/>
      <c r="G52" s="60">
        <v>0.0546</v>
      </c>
      <c r="H52" s="60"/>
      <c r="I52" s="60">
        <v>0.26</v>
      </c>
      <c r="J52" s="43"/>
      <c r="K52" s="43"/>
      <c r="L52" s="43"/>
    </row>
    <row r="53" ht="12.75">
      <c r="A53" s="42"/>
    </row>
    <row r="54" ht="12.75">
      <c r="A54" s="42"/>
    </row>
    <row r="55" ht="12.75">
      <c r="A55" s="42" t="s">
        <v>138</v>
      </c>
    </row>
    <row r="56" ht="12.75">
      <c r="A56" s="42"/>
    </row>
    <row r="57" spans="1:6" ht="12.75">
      <c r="A57" s="42"/>
      <c r="B57" s="10" t="s">
        <v>143</v>
      </c>
      <c r="C57" t="s">
        <v>144</v>
      </c>
      <c r="D57" s="18" t="s">
        <v>149</v>
      </c>
      <c r="E57" s="10" t="s">
        <v>150</v>
      </c>
      <c r="F57" t="s">
        <v>151</v>
      </c>
    </row>
    <row r="58" spans="1:7" ht="13.5" thickBot="1">
      <c r="A58" s="42"/>
      <c r="C58" t="s">
        <v>152</v>
      </c>
      <c r="D58" s="16" t="s">
        <v>15</v>
      </c>
      <c r="E58" s="14">
        <f>E50</f>
        <v>-1.31</v>
      </c>
      <c r="F58" s="16" t="s">
        <v>15</v>
      </c>
      <c r="G58">
        <f>E58/E59</f>
        <v>-0.2139474113996407</v>
      </c>
    </row>
    <row r="59" spans="1:5" ht="12.75">
      <c r="A59" s="42"/>
      <c r="E59">
        <f>E52</f>
        <v>6.123</v>
      </c>
    </row>
    <row r="60" spans="1:12" ht="15">
      <c r="A60" s="42"/>
      <c r="C60" s="10" t="s">
        <v>153</v>
      </c>
      <c r="D60" s="34">
        <f>ABS(G58)</f>
        <v>0.2139474113996407</v>
      </c>
      <c r="E60" s="18" t="s">
        <v>43</v>
      </c>
      <c r="F60" s="33" t="s">
        <v>154</v>
      </c>
      <c r="G60">
        <v>2.228</v>
      </c>
      <c r="H60" s="16" t="s">
        <v>45</v>
      </c>
      <c r="I60" t="s">
        <v>155</v>
      </c>
      <c r="L60" t="s">
        <v>156</v>
      </c>
    </row>
    <row r="61" ht="12.75">
      <c r="A61" s="42" t="s">
        <v>139</v>
      </c>
    </row>
    <row r="62" ht="12.75">
      <c r="A62" s="42"/>
    </row>
    <row r="63" spans="1:6" ht="12.75">
      <c r="A63" s="42"/>
      <c r="B63" s="10" t="s">
        <v>143</v>
      </c>
      <c r="C63" t="s">
        <v>157</v>
      </c>
      <c r="D63" s="18" t="s">
        <v>149</v>
      </c>
      <c r="E63" s="10" t="s">
        <v>150</v>
      </c>
      <c r="F63" t="s">
        <v>158</v>
      </c>
    </row>
    <row r="64" spans="1:9" ht="13.5" thickBot="1">
      <c r="A64" s="42"/>
      <c r="C64" t="s">
        <v>159</v>
      </c>
      <c r="D64" s="16" t="s">
        <v>15</v>
      </c>
      <c r="E64" s="14">
        <f>I50</f>
        <v>-0.082</v>
      </c>
      <c r="F64" s="16" t="s">
        <v>15</v>
      </c>
      <c r="G64">
        <f>E64/E65</f>
        <v>-0.3153846153846154</v>
      </c>
      <c r="I64" s="18"/>
    </row>
    <row r="65" spans="1:5" ht="12.75">
      <c r="A65" s="42"/>
      <c r="E65">
        <f>I52</f>
        <v>0.26</v>
      </c>
    </row>
    <row r="66" spans="1:12" ht="15">
      <c r="A66" s="42"/>
      <c r="C66" s="10" t="s">
        <v>153</v>
      </c>
      <c r="D66" s="34">
        <f>ABS(G64)</f>
        <v>0.3153846153846154</v>
      </c>
      <c r="E66" s="18" t="s">
        <v>43</v>
      </c>
      <c r="F66" s="33" t="s">
        <v>154</v>
      </c>
      <c r="G66">
        <v>2.228</v>
      </c>
      <c r="H66" s="16" t="s">
        <v>45</v>
      </c>
      <c r="I66" t="s">
        <v>160</v>
      </c>
      <c r="L66" t="s">
        <v>161</v>
      </c>
    </row>
    <row r="67" ht="12.75">
      <c r="A67" s="42"/>
    </row>
    <row r="68" spans="1:6" ht="12.75">
      <c r="A68" s="42" t="s">
        <v>23</v>
      </c>
      <c r="B68" s="10" t="s">
        <v>143</v>
      </c>
      <c r="C68" t="s">
        <v>174</v>
      </c>
      <c r="D68" s="18" t="s">
        <v>149</v>
      </c>
      <c r="E68" s="10" t="s">
        <v>150</v>
      </c>
      <c r="F68" t="s">
        <v>175</v>
      </c>
    </row>
    <row r="69" ht="12.75">
      <c r="A69" s="42"/>
    </row>
    <row r="70" spans="1:5" ht="12.75">
      <c r="A70" s="42"/>
      <c r="D70" t="s">
        <v>176</v>
      </c>
      <c r="E70" s="43" t="s">
        <v>120</v>
      </c>
    </row>
    <row r="71" ht="12.75">
      <c r="A71" s="42"/>
    </row>
    <row r="72" spans="1:5" ht="12.75">
      <c r="A72" s="42"/>
      <c r="D72" t="s">
        <v>172</v>
      </c>
      <c r="E72" s="43" t="s">
        <v>173</v>
      </c>
    </row>
    <row r="73" ht="12.75">
      <c r="A73" s="42"/>
    </row>
    <row r="74" spans="1:4" ht="13.5" thickBot="1">
      <c r="A74" s="10" t="s">
        <v>52</v>
      </c>
      <c r="B74" s="65" t="s">
        <v>162</v>
      </c>
      <c r="C74" s="65"/>
      <c r="D74" s="16"/>
    </row>
    <row r="75" spans="2:3" ht="12.75">
      <c r="B75" s="67" t="s">
        <v>163</v>
      </c>
      <c r="C75" s="67"/>
    </row>
    <row r="76" spans="1:10" ht="12.75">
      <c r="A76" s="42"/>
      <c r="F76" t="s">
        <v>166</v>
      </c>
      <c r="G76">
        <v>2</v>
      </c>
      <c r="I76" t="s">
        <v>169</v>
      </c>
      <c r="J76" s="61" t="s">
        <v>170</v>
      </c>
    </row>
    <row r="77" ht="12.75">
      <c r="A77" s="42"/>
    </row>
    <row r="78" spans="2:7" ht="12.75">
      <c r="B78" s="10" t="s">
        <v>177</v>
      </c>
      <c r="C78" t="s">
        <v>178</v>
      </c>
      <c r="E78" s="16" t="s">
        <v>45</v>
      </c>
      <c r="F78" t="s">
        <v>164</v>
      </c>
      <c r="G78" t="s">
        <v>165</v>
      </c>
    </row>
    <row r="79" ht="12.75">
      <c r="A79" s="42"/>
    </row>
    <row r="80" spans="1:14" ht="12.75">
      <c r="A80" s="42"/>
      <c r="H80" s="10" t="s">
        <v>167</v>
      </c>
      <c r="I80" t="s">
        <v>168</v>
      </c>
      <c r="K80" t="s">
        <v>186</v>
      </c>
      <c r="N80">
        <f>F30-24*(B31)^2</f>
        <v>350.42958333333354</v>
      </c>
    </row>
    <row r="81" ht="12.75">
      <c r="A81" s="42"/>
    </row>
    <row r="82" spans="1:10" ht="12.75">
      <c r="A82" s="42"/>
      <c r="G82" s="15" t="s">
        <v>193</v>
      </c>
      <c r="J82">
        <f>(1-L50)*N80</f>
        <v>61.25509116666669</v>
      </c>
    </row>
    <row r="83" ht="12.75">
      <c r="A83" s="42"/>
    </row>
    <row r="84" spans="1:7" ht="12.75">
      <c r="A84" s="42"/>
      <c r="F84" t="s">
        <v>171</v>
      </c>
      <c r="G84" t="s">
        <v>179</v>
      </c>
    </row>
    <row r="85" ht="12.75">
      <c r="A85" s="42"/>
    </row>
    <row r="86" spans="1:8" ht="12.75">
      <c r="A86" s="42"/>
      <c r="G86" s="10" t="s">
        <v>180</v>
      </c>
      <c r="H86" t="s">
        <v>181</v>
      </c>
    </row>
    <row r="87" spans="1:17" ht="13.5" thickBot="1">
      <c r="A87" s="42"/>
      <c r="I87" s="10" t="s">
        <v>182</v>
      </c>
      <c r="J87" s="17" t="s">
        <v>183</v>
      </c>
      <c r="K87" s="16" t="s">
        <v>15</v>
      </c>
      <c r="L87" s="65" t="s">
        <v>187</v>
      </c>
      <c r="M87" s="65"/>
      <c r="N87" s="16" t="s">
        <v>15</v>
      </c>
      <c r="O87" s="65" t="s">
        <v>189</v>
      </c>
      <c r="P87" s="65"/>
      <c r="Q87" s="65"/>
    </row>
    <row r="88" spans="1:17" ht="12.75">
      <c r="A88" s="42"/>
      <c r="J88" s="18" t="s">
        <v>184</v>
      </c>
      <c r="L88" s="67" t="s">
        <v>188</v>
      </c>
      <c r="M88" s="67"/>
      <c r="O88" s="64" t="s">
        <v>190</v>
      </c>
      <c r="P88" s="64"/>
      <c r="Q88" s="64"/>
    </row>
    <row r="89" ht="12.75">
      <c r="A89" s="42"/>
    </row>
    <row r="90" spans="1:17" ht="13.5" thickBot="1">
      <c r="A90" s="42"/>
      <c r="N90" s="16" t="s">
        <v>15</v>
      </c>
      <c r="O90" s="14">
        <f>E30-24*B31*C31</f>
        <v>529.4341666666669</v>
      </c>
      <c r="P90" s="16" t="s">
        <v>15</v>
      </c>
      <c r="Q90" s="34">
        <f>O90/O91</f>
        <v>0.445764847695613</v>
      </c>
    </row>
    <row r="91" spans="1:15" ht="12.75">
      <c r="A91" s="42"/>
      <c r="O91">
        <f>D30-24*C31^2</f>
        <v>1187.6983333333337</v>
      </c>
    </row>
    <row r="92" ht="12.75">
      <c r="A92" s="42"/>
    </row>
    <row r="93" spans="1:18" ht="12.75">
      <c r="A93" s="42"/>
      <c r="I93" s="15" t="s">
        <v>191</v>
      </c>
      <c r="K93">
        <f>Q90*O90</f>
        <v>236.00314066902055</v>
      </c>
      <c r="Q93" t="s">
        <v>226</v>
      </c>
      <c r="R93">
        <f>B31-Q90*C31</f>
        <v>-0.6491686300814337</v>
      </c>
    </row>
    <row r="94" spans="1:18" ht="12.75">
      <c r="A94" s="42"/>
      <c r="Q94" t="s">
        <v>228</v>
      </c>
      <c r="R94">
        <f>R93*206.5+Q90*4816.03</f>
        <v>2012.7635573356868</v>
      </c>
    </row>
    <row r="95" spans="1:18" ht="12.75">
      <c r="A95" s="42"/>
      <c r="G95" s="15" t="s">
        <v>192</v>
      </c>
      <c r="I95" s="63"/>
      <c r="J95">
        <f>N80-K93</f>
        <v>114.42644266431299</v>
      </c>
      <c r="Q95" t="s">
        <v>227</v>
      </c>
      <c r="R95">
        <f>R94-24*B31^2</f>
        <v>236.00314066902024</v>
      </c>
    </row>
    <row r="96" spans="1:7" ht="12.75">
      <c r="A96" s="42"/>
      <c r="G96" s="15"/>
    </row>
    <row r="97" spans="1:7" ht="12.75">
      <c r="A97" s="42"/>
      <c r="G97" s="15"/>
    </row>
    <row r="98" spans="1:15" ht="24" thickBot="1">
      <c r="A98" s="10" t="s">
        <v>52</v>
      </c>
      <c r="B98" s="65" t="s">
        <v>194</v>
      </c>
      <c r="C98" s="65"/>
      <c r="D98" s="65"/>
      <c r="E98" s="16" t="s">
        <v>15</v>
      </c>
      <c r="F98" s="14">
        <f>(J95-J82)/G76</f>
        <v>26.58567574882315</v>
      </c>
      <c r="G98" s="16" t="s">
        <v>15</v>
      </c>
      <c r="H98" s="34">
        <f>F98/F99</f>
        <v>8.680315461938397</v>
      </c>
      <c r="I98" s="36" t="s">
        <v>56</v>
      </c>
      <c r="J98" s="37" t="s">
        <v>55</v>
      </c>
      <c r="K98" s="20">
        <v>3.49</v>
      </c>
      <c r="L98" s="16" t="s">
        <v>45</v>
      </c>
      <c r="M98" t="s">
        <v>57</v>
      </c>
      <c r="O98" t="s">
        <v>196</v>
      </c>
    </row>
    <row r="99" spans="2:7" ht="12.75">
      <c r="B99" s="66" t="s">
        <v>195</v>
      </c>
      <c r="C99" s="66"/>
      <c r="D99" s="66"/>
      <c r="F99">
        <f>J82/(24-4)</f>
        <v>3.062754558333334</v>
      </c>
      <c r="G99" s="15"/>
    </row>
    <row r="100" spans="1:15" ht="12.75">
      <c r="A100" s="42"/>
      <c r="G100" s="15"/>
      <c r="O100" s="42" t="s">
        <v>197</v>
      </c>
    </row>
    <row r="101" spans="1:15" ht="12.75">
      <c r="A101" s="42"/>
      <c r="G101" s="15"/>
      <c r="O101" s="42" t="s">
        <v>198</v>
      </c>
    </row>
    <row r="102" spans="1:7" ht="12.75">
      <c r="A102" s="42"/>
      <c r="G102" s="15"/>
    </row>
    <row r="103" spans="1:7" ht="12.75">
      <c r="A103" s="43" t="s">
        <v>199</v>
      </c>
      <c r="C103" s="16" t="s">
        <v>45</v>
      </c>
      <c r="D103" t="s">
        <v>200</v>
      </c>
      <c r="G103" s="15"/>
    </row>
    <row r="104" spans="1:7" ht="12.75">
      <c r="A104" s="42"/>
      <c r="D104" t="s">
        <v>201</v>
      </c>
      <c r="G104" s="15"/>
    </row>
    <row r="105" spans="1:7" ht="12.75">
      <c r="A105" s="42"/>
      <c r="D105" t="s">
        <v>202</v>
      </c>
      <c r="G105" s="15"/>
    </row>
    <row r="106" spans="1:7" ht="12.75">
      <c r="A106" s="42"/>
      <c r="D106" t="s">
        <v>203</v>
      </c>
      <c r="G106" s="15"/>
    </row>
    <row r="107" spans="1:7" ht="12.75">
      <c r="A107" s="42"/>
      <c r="D107" t="s">
        <v>204</v>
      </c>
      <c r="G107" s="15"/>
    </row>
    <row r="108" spans="1:7" ht="12.75">
      <c r="A108" s="42"/>
      <c r="G108" s="15"/>
    </row>
    <row r="109" spans="1:7" ht="12.75">
      <c r="A109" s="42" t="s">
        <v>205</v>
      </c>
      <c r="G109" s="15"/>
    </row>
    <row r="110" spans="1:10" ht="15">
      <c r="A110" s="42"/>
      <c r="B110" s="43" t="s">
        <v>206</v>
      </c>
      <c r="G110" s="19" t="s">
        <v>121</v>
      </c>
      <c r="J110" t="s">
        <v>122</v>
      </c>
    </row>
    <row r="111" spans="1:10" ht="15">
      <c r="A111" s="42"/>
      <c r="G111" s="19" t="s">
        <v>207</v>
      </c>
      <c r="J111" t="s">
        <v>208</v>
      </c>
    </row>
    <row r="112" spans="1:7" ht="12.75">
      <c r="A112" s="42"/>
      <c r="G112" s="15"/>
    </row>
    <row r="113" spans="1:8" ht="12.75">
      <c r="A113" s="42"/>
      <c r="G113" t="s">
        <v>209</v>
      </c>
      <c r="H113" t="s">
        <v>210</v>
      </c>
    </row>
    <row r="114" spans="1:7" ht="12.75">
      <c r="A114" s="42"/>
      <c r="G114" s="15"/>
    </row>
    <row r="115" spans="1:7" ht="12.75">
      <c r="A115" s="42"/>
      <c r="B115" t="s">
        <v>211</v>
      </c>
      <c r="C115">
        <v>1</v>
      </c>
      <c r="D115" s="16" t="s">
        <v>45</v>
      </c>
      <c r="E115" t="s">
        <v>212</v>
      </c>
      <c r="F115" t="s">
        <v>213</v>
      </c>
      <c r="G115" s="15"/>
    </row>
    <row r="116" spans="1:7" ht="12.75">
      <c r="A116" s="42"/>
      <c r="G116" s="15"/>
    </row>
    <row r="117" spans="1:7" ht="12.75">
      <c r="A117" s="42"/>
      <c r="G117" s="15"/>
    </row>
    <row r="118" spans="1:7" ht="12.75">
      <c r="A118" s="42"/>
      <c r="B118" s="43" t="s">
        <v>132</v>
      </c>
      <c r="C118" s="43" t="s">
        <v>214</v>
      </c>
      <c r="G118" s="15"/>
    </row>
    <row r="119" spans="1:7" ht="12.75">
      <c r="A119" s="42"/>
      <c r="G119" s="15"/>
    </row>
    <row r="120" spans="1:7" ht="12.75">
      <c r="A120" s="42"/>
      <c r="C120" s="43" t="s">
        <v>220</v>
      </c>
      <c r="G120" s="15"/>
    </row>
    <row r="121" spans="1:7" ht="12.75">
      <c r="A121" s="42"/>
      <c r="G121" s="15"/>
    </row>
    <row r="122" spans="1:9" ht="12.75">
      <c r="A122" s="42"/>
      <c r="B122" s="43" t="s">
        <v>132</v>
      </c>
      <c r="C122" s="43" t="s">
        <v>221</v>
      </c>
      <c r="G122" s="16" t="s">
        <v>45</v>
      </c>
      <c r="I122" t="s">
        <v>215</v>
      </c>
    </row>
    <row r="123" spans="1:7" ht="12.75">
      <c r="A123" s="42"/>
      <c r="G123" s="15"/>
    </row>
    <row r="124" spans="1:9" ht="12.75">
      <c r="A124" s="42"/>
      <c r="G124" s="15"/>
      <c r="I124" t="s">
        <v>216</v>
      </c>
    </row>
    <row r="125" spans="1:7" ht="12.75">
      <c r="A125" s="42"/>
      <c r="G125" s="15"/>
    </row>
    <row r="126" spans="1:7" ht="12.75">
      <c r="A126" s="42"/>
      <c r="B126" t="s">
        <v>225</v>
      </c>
      <c r="G126" s="15"/>
    </row>
    <row r="127" spans="1:7" ht="12.75">
      <c r="A127" s="42"/>
      <c r="G127" s="15"/>
    </row>
    <row r="128" spans="1:7" ht="12.75">
      <c r="A128" s="42"/>
      <c r="C128" s="10" t="s">
        <v>217</v>
      </c>
      <c r="D128" s="43">
        <f>C50</f>
        <v>-0.92</v>
      </c>
      <c r="G128" s="15"/>
    </row>
    <row r="129" spans="1:7" ht="12.75">
      <c r="A129" s="42"/>
      <c r="C129" s="10" t="s">
        <v>218</v>
      </c>
      <c r="D129" s="15" t="s">
        <v>222</v>
      </c>
      <c r="F129" s="43">
        <f>C50+E50</f>
        <v>-2.23</v>
      </c>
      <c r="G129" s="15"/>
    </row>
    <row r="130" spans="1:7" ht="12.75">
      <c r="A130" s="42"/>
      <c r="C130" s="10"/>
      <c r="G130" s="15"/>
    </row>
    <row r="131" spans="1:7" ht="12.75">
      <c r="A131" s="42"/>
      <c r="C131" s="10" t="s">
        <v>219</v>
      </c>
      <c r="D131" s="43">
        <f>G50</f>
        <v>0.517</v>
      </c>
      <c r="G131" s="15"/>
    </row>
    <row r="132" spans="1:7" ht="12.75">
      <c r="A132" s="42"/>
      <c r="C132" s="10" t="s">
        <v>224</v>
      </c>
      <c r="D132" s="15" t="s">
        <v>223</v>
      </c>
      <c r="F132" s="43">
        <f>G50+I50</f>
        <v>0.435</v>
      </c>
      <c r="G132" s="15"/>
    </row>
    <row r="133" spans="1:7" ht="12.75">
      <c r="A133" s="42"/>
      <c r="G133" s="15"/>
    </row>
    <row r="134" spans="1:7" ht="12.75">
      <c r="A134" s="42"/>
      <c r="G134" s="15"/>
    </row>
    <row r="135" spans="1:7" ht="12.75">
      <c r="A135" s="42"/>
      <c r="G135" s="15"/>
    </row>
    <row r="136" spans="1:7" ht="12.75">
      <c r="A136" s="42"/>
      <c r="G136" s="15"/>
    </row>
    <row r="137" spans="1:7" ht="12.75">
      <c r="A137" s="42"/>
      <c r="G137" s="15"/>
    </row>
    <row r="138" spans="1:7" ht="12.75">
      <c r="A138" s="42"/>
      <c r="G138" s="15"/>
    </row>
    <row r="139" spans="1:7" ht="12.75">
      <c r="A139" s="42"/>
      <c r="G139" s="15"/>
    </row>
    <row r="140" spans="1:7" ht="12.75">
      <c r="A140" s="42"/>
      <c r="G140" s="15"/>
    </row>
    <row r="141" spans="1:7" ht="12.75">
      <c r="A141" s="42"/>
      <c r="G141" s="15"/>
    </row>
    <row r="142" spans="1:7" ht="12.75">
      <c r="A142" s="68" t="s">
        <v>229</v>
      </c>
      <c r="G142" s="15"/>
    </row>
    <row r="143" spans="1:7" ht="12.75">
      <c r="A143" s="42"/>
      <c r="G143" s="15"/>
    </row>
    <row r="144" spans="1:7" ht="12.75">
      <c r="A144" s="42"/>
      <c r="G144" s="15"/>
    </row>
    <row r="145" spans="2:7" ht="12.75">
      <c r="B145" t="s">
        <v>4</v>
      </c>
      <c r="C145" t="s">
        <v>5</v>
      </c>
      <c r="D145" t="s">
        <v>6</v>
      </c>
      <c r="G145" t="s">
        <v>8</v>
      </c>
    </row>
    <row r="146" spans="1:8" ht="12.75">
      <c r="A146" s="10" t="s">
        <v>2</v>
      </c>
      <c r="B146" s="1">
        <v>8</v>
      </c>
      <c r="C146" s="2">
        <v>4</v>
      </c>
      <c r="D146" s="3">
        <v>68</v>
      </c>
      <c r="E146" t="s">
        <v>7</v>
      </c>
      <c r="F146" s="10" t="s">
        <v>3</v>
      </c>
      <c r="G146" s="11">
        <v>113</v>
      </c>
      <c r="H146" t="s">
        <v>7</v>
      </c>
    </row>
    <row r="147" spans="2:8" ht="12.75">
      <c r="B147" s="4">
        <f>C146</f>
        <v>4</v>
      </c>
      <c r="C147" s="5">
        <v>4</v>
      </c>
      <c r="D147" s="6">
        <v>42</v>
      </c>
      <c r="E147" t="s">
        <v>5</v>
      </c>
      <c r="G147" s="12">
        <v>66</v>
      </c>
      <c r="H147" t="s">
        <v>5</v>
      </c>
    </row>
    <row r="148" spans="2:8" ht="12.75">
      <c r="B148" s="7">
        <f>D146</f>
        <v>68</v>
      </c>
      <c r="C148" s="8">
        <f>D147</f>
        <v>42</v>
      </c>
      <c r="D148" s="9">
        <v>652</v>
      </c>
      <c r="E148" t="s">
        <v>6</v>
      </c>
      <c r="G148" s="13">
        <v>1024</v>
      </c>
      <c r="H148" t="s">
        <v>6</v>
      </c>
    </row>
    <row r="150" spans="1:3" ht="12.75">
      <c r="A150" s="42" t="s">
        <v>9</v>
      </c>
      <c r="B150" s="10" t="s">
        <v>10</v>
      </c>
      <c r="C150">
        <v>8</v>
      </c>
    </row>
    <row r="151" spans="1:3" ht="12.75">
      <c r="A151" s="42" t="s">
        <v>16</v>
      </c>
      <c r="B151" s="10" t="s">
        <v>11</v>
      </c>
      <c r="C151">
        <v>4</v>
      </c>
    </row>
    <row r="152" spans="1:7" ht="13.5" thickBot="1">
      <c r="A152" s="42" t="s">
        <v>17</v>
      </c>
      <c r="B152" s="10" t="s">
        <v>12</v>
      </c>
      <c r="C152" s="17" t="s">
        <v>13</v>
      </c>
      <c r="D152" s="16" t="s">
        <v>15</v>
      </c>
      <c r="E152" s="17">
        <v>68</v>
      </c>
      <c r="F152" s="16" t="s">
        <v>15</v>
      </c>
      <c r="G152" s="18">
        <f>68/8</f>
        <v>8.5</v>
      </c>
    </row>
    <row r="153" spans="3:5" ht="12.75">
      <c r="C153" s="18" t="s">
        <v>14</v>
      </c>
      <c r="E153" s="18">
        <v>8</v>
      </c>
    </row>
    <row r="154" ht="12.75">
      <c r="A154" s="42" t="s">
        <v>23</v>
      </c>
    </row>
    <row r="155" spans="1:9" ht="12.75">
      <c r="A155" t="s">
        <v>18</v>
      </c>
      <c r="B155" s="21">
        <f aca="true" t="array" ref="B155:D157">MINVERSE(B146:D148)</f>
        <v>1.2559523809523816</v>
      </c>
      <c r="C155" s="22">
        <v>0.36904761904761957</v>
      </c>
      <c r="D155" s="23">
        <v>-0.15476190476190485</v>
      </c>
      <c r="F155" t="s">
        <v>19</v>
      </c>
      <c r="H155" t="s">
        <v>22</v>
      </c>
      <c r="I155">
        <v>64.875</v>
      </c>
    </row>
    <row r="156" spans="2:8" ht="12.75">
      <c r="B156" s="24">
        <v>0.36904761904761946</v>
      </c>
      <c r="C156" s="25">
        <v>0.8809523809523814</v>
      </c>
      <c r="D156" s="26">
        <v>-0.0952380952380953</v>
      </c>
      <c r="H156" t="s">
        <v>20</v>
      </c>
    </row>
    <row r="157" spans="2:7" ht="12.75">
      <c r="B157" s="27">
        <v>-0.15476190476190485</v>
      </c>
      <c r="C157" s="28">
        <v>-0.09523809523809532</v>
      </c>
      <c r="D157" s="29">
        <v>0.023809523809523822</v>
      </c>
      <c r="F157" t="s">
        <v>21</v>
      </c>
      <c r="G157">
        <v>1661</v>
      </c>
    </row>
    <row r="159" spans="1:5" ht="12.75">
      <c r="A159" s="42" t="s">
        <v>24</v>
      </c>
      <c r="B159" t="s">
        <v>25</v>
      </c>
      <c r="C159" t="s">
        <v>26</v>
      </c>
      <c r="E159" s="30">
        <f aca="true" t="array" ref="E159:E161">MMULT(B155:D157,G146:G148)</f>
        <v>7.803571428571445</v>
      </c>
    </row>
    <row r="160" ht="12.75">
      <c r="E160" s="31">
        <v>2.3214285714285694</v>
      </c>
    </row>
    <row r="161" ht="12.75">
      <c r="E161" s="32">
        <v>0.6071428571428541</v>
      </c>
    </row>
    <row r="163" spans="1:3" ht="12.75">
      <c r="A163" s="42" t="s">
        <v>27</v>
      </c>
      <c r="B163" t="s">
        <v>30</v>
      </c>
      <c r="C163" t="s">
        <v>31</v>
      </c>
    </row>
    <row r="164" ht="12.75">
      <c r="B164" t="s">
        <v>32</v>
      </c>
    </row>
    <row r="165" spans="2:4" ht="18">
      <c r="B165" t="s">
        <v>28</v>
      </c>
      <c r="D165" s="33"/>
    </row>
    <row r="166" spans="3:4" ht="12.75">
      <c r="C166" s="10" t="s">
        <v>29</v>
      </c>
      <c r="D166" s="34">
        <f>E160</f>
        <v>2.3214285714285694</v>
      </c>
    </row>
    <row r="167" spans="3:4" ht="12.75">
      <c r="C167" s="10" t="s">
        <v>33</v>
      </c>
      <c r="D167" t="s">
        <v>34</v>
      </c>
    </row>
    <row r="168" spans="4:5" ht="12.75">
      <c r="D168" s="10" t="s">
        <v>35</v>
      </c>
      <c r="E168" t="s">
        <v>36</v>
      </c>
    </row>
    <row r="169" spans="5:7" ht="12.75">
      <c r="E169" s="10" t="s">
        <v>37</v>
      </c>
      <c r="F169" t="s">
        <v>38</v>
      </c>
      <c r="G169" s="15"/>
    </row>
    <row r="170" spans="6:7" ht="12.75">
      <c r="F170" s="10" t="s">
        <v>39</v>
      </c>
      <c r="G170" t="s">
        <v>41</v>
      </c>
    </row>
    <row r="171" spans="9:10" ht="12.75">
      <c r="I171" t="s">
        <v>40</v>
      </c>
      <c r="J171">
        <f>E159*G146+E160*G147+E161*G148</f>
        <v>1656.7321428571415</v>
      </c>
    </row>
    <row r="172" spans="6:7" ht="12.75">
      <c r="F172" s="10" t="s">
        <v>39</v>
      </c>
      <c r="G172" s="34">
        <f>G157-J171</f>
        <v>4.267857142858475</v>
      </c>
    </row>
    <row r="173" spans="5:6" ht="12.75">
      <c r="E173" s="10" t="s">
        <v>37</v>
      </c>
      <c r="F173" s="34">
        <f>G172/(8-3)</f>
        <v>0.8535714285716949</v>
      </c>
    </row>
    <row r="174" spans="4:5" ht="12.75">
      <c r="D174" s="10" t="s">
        <v>35</v>
      </c>
      <c r="E174" s="34">
        <f>F173*C147</f>
        <v>3.4142857142867795</v>
      </c>
    </row>
    <row r="175" spans="3:4" ht="12.75">
      <c r="C175" s="10" t="s">
        <v>33</v>
      </c>
      <c r="D175" s="34">
        <f>SQRT(E174)</f>
        <v>1.8477785890865766</v>
      </c>
    </row>
    <row r="176" spans="2:11" ht="15">
      <c r="B176" s="10" t="s">
        <v>42</v>
      </c>
      <c r="C176" s="34">
        <f>D166/D175</f>
        <v>1.2563348147551245</v>
      </c>
      <c r="D176" s="18" t="s">
        <v>43</v>
      </c>
      <c r="E176" s="33" t="s">
        <v>44</v>
      </c>
      <c r="F176">
        <v>2.571</v>
      </c>
      <c r="G176" s="16" t="s">
        <v>45</v>
      </c>
      <c r="H176" t="s">
        <v>46</v>
      </c>
      <c r="K176" t="s">
        <v>47</v>
      </c>
    </row>
    <row r="177" ht="12.75">
      <c r="A177" s="42" t="s">
        <v>48</v>
      </c>
    </row>
    <row r="178" spans="1:5" ht="12.75">
      <c r="A178" t="s">
        <v>49</v>
      </c>
      <c r="B178" t="s">
        <v>50</v>
      </c>
      <c r="C178" t="s">
        <v>51</v>
      </c>
      <c r="E178" s="34">
        <f>1-G172/I155</f>
        <v>0.9342141480869599</v>
      </c>
    </row>
    <row r="180" spans="1:14" ht="24" thickBot="1">
      <c r="A180" t="s">
        <v>52</v>
      </c>
      <c r="B180" s="14" t="s">
        <v>53</v>
      </c>
      <c r="C180" s="14"/>
      <c r="D180" s="15" t="s">
        <v>15</v>
      </c>
      <c r="E180" s="14">
        <f>E178/2</f>
        <v>0.46710707404347995</v>
      </c>
      <c r="F180" s="35" t="s">
        <v>15</v>
      </c>
      <c r="G180">
        <f>E180/E181</f>
        <v>35.502092050197334</v>
      </c>
      <c r="H180" s="36" t="s">
        <v>56</v>
      </c>
      <c r="I180" s="37" t="s">
        <v>55</v>
      </c>
      <c r="J180" s="20">
        <v>5.79</v>
      </c>
      <c r="K180" s="16" t="s">
        <v>45</v>
      </c>
      <c r="L180" t="s">
        <v>57</v>
      </c>
      <c r="N180" t="s">
        <v>58</v>
      </c>
    </row>
    <row r="181" spans="2:5" ht="12.75">
      <c r="B181" t="s">
        <v>54</v>
      </c>
      <c r="E181">
        <f>(1-E178)/5</f>
        <v>0.01315717038260802</v>
      </c>
    </row>
    <row r="182" ht="12.75">
      <c r="A182" s="42" t="s">
        <v>59</v>
      </c>
    </row>
    <row r="183" spans="1:4" ht="12.75">
      <c r="A183" s="10" t="s">
        <v>60</v>
      </c>
      <c r="B183" s="38">
        <v>1</v>
      </c>
      <c r="C183" s="39">
        <v>1</v>
      </c>
      <c r="D183" s="40">
        <v>10.5</v>
      </c>
    </row>
    <row r="185" spans="1:6" ht="12.75">
      <c r="A185" s="41" t="s">
        <v>63</v>
      </c>
      <c r="B185" t="s">
        <v>64</v>
      </c>
      <c r="F185" s="34">
        <f>MMULT(B183:D183,E159:E161)</f>
        <v>16.499999999999982</v>
      </c>
    </row>
    <row r="187" spans="1:2" ht="15">
      <c r="A187" s="10" t="s">
        <v>61</v>
      </c>
      <c r="B187" t="s">
        <v>62</v>
      </c>
    </row>
    <row r="189" ht="12.75">
      <c r="A189" s="42" t="s">
        <v>71</v>
      </c>
    </row>
    <row r="190" spans="1:3" ht="12.75">
      <c r="A190" t="s">
        <v>65</v>
      </c>
      <c r="B190" t="s">
        <v>66</v>
      </c>
      <c r="C190" t="s">
        <v>73</v>
      </c>
    </row>
    <row r="191" spans="1:3" ht="12.75">
      <c r="A191" t="s">
        <v>67</v>
      </c>
      <c r="B191" t="s">
        <v>68</v>
      </c>
      <c r="C191" t="s">
        <v>74</v>
      </c>
    </row>
    <row r="192" spans="1:3" ht="12.75">
      <c r="A192" t="s">
        <v>69</v>
      </c>
      <c r="B192" t="s">
        <v>70</v>
      </c>
      <c r="C192" t="s">
        <v>75</v>
      </c>
    </row>
    <row r="194" ht="12.75">
      <c r="A194" s="42" t="s">
        <v>72</v>
      </c>
    </row>
    <row r="196" spans="1:2" ht="12.75">
      <c r="A196" t="s">
        <v>76</v>
      </c>
      <c r="B196" t="s">
        <v>77</v>
      </c>
    </row>
    <row r="198" spans="1:8" ht="12.75">
      <c r="A198" t="s">
        <v>42</v>
      </c>
      <c r="B198" t="s">
        <v>81</v>
      </c>
      <c r="C198" t="s">
        <v>78</v>
      </c>
      <c r="D198" t="s">
        <v>79</v>
      </c>
      <c r="E198" t="s">
        <v>80</v>
      </c>
      <c r="F198" t="s">
        <v>82</v>
      </c>
      <c r="G198" t="s">
        <v>83</v>
      </c>
      <c r="H198" t="s">
        <v>84</v>
      </c>
    </row>
  </sheetData>
  <mergeCells count="8">
    <mergeCell ref="B74:C74"/>
    <mergeCell ref="B75:C75"/>
    <mergeCell ref="L87:M87"/>
    <mergeCell ref="L88:M88"/>
    <mergeCell ref="O88:Q88"/>
    <mergeCell ref="O87:Q87"/>
    <mergeCell ref="B98:D98"/>
    <mergeCell ref="B99:D9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qp</cp:lastModifiedBy>
  <dcterms:created xsi:type="dcterms:W3CDTF">2006-12-12T09:51:04Z</dcterms:created>
  <dcterms:modified xsi:type="dcterms:W3CDTF">2008-12-17T11:11:53Z</dcterms:modified>
  <cp:category/>
  <cp:version/>
  <cp:contentType/>
  <cp:contentStatus/>
</cp:coreProperties>
</file>